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9" i="1" l="1"/>
  <c r="F69" i="1"/>
  <c r="G68" i="1"/>
  <c r="F68" i="1"/>
  <c r="G67" i="1"/>
  <c r="F67" i="1"/>
  <c r="G64" i="1"/>
  <c r="F64" i="1"/>
  <c r="G63" i="1"/>
  <c r="F63" i="1"/>
  <c r="G62" i="1"/>
  <c r="F62" i="1"/>
  <c r="G55" i="1"/>
  <c r="F55" i="1"/>
  <c r="G54" i="1"/>
  <c r="F54" i="1"/>
  <c r="G53" i="1"/>
  <c r="F53" i="1"/>
  <c r="G52" i="1"/>
  <c r="F52" i="1"/>
  <c r="G50" i="1"/>
  <c r="F50" i="1"/>
  <c r="G48" i="1"/>
  <c r="F48" i="1"/>
  <c r="G19" i="1"/>
  <c r="F19" i="1"/>
  <c r="G31" i="1" l="1"/>
  <c r="F31" i="1"/>
  <c r="F35" i="1"/>
  <c r="F36" i="1" s="1"/>
  <c r="G34" i="1"/>
  <c r="F34" i="1"/>
  <c r="F33" i="1"/>
  <c r="G33" i="1"/>
  <c r="G32" i="1"/>
  <c r="G35" i="1" s="1"/>
  <c r="G36" i="1" s="1"/>
  <c r="F32" i="1"/>
  <c r="G17" i="1" l="1"/>
  <c r="F17" i="1"/>
  <c r="G16" i="1"/>
  <c r="F16" i="1"/>
  <c r="G13" i="1"/>
  <c r="F13" i="1"/>
</calcChain>
</file>

<file path=xl/sharedStrings.xml><?xml version="1.0" encoding="utf-8"?>
<sst xmlns="http://schemas.openxmlformats.org/spreadsheetml/2006/main" count="100" uniqueCount="86">
  <si>
    <t>INDUCTION MOTOR DESIGN</t>
  </si>
  <si>
    <t>5 KW</t>
  </si>
  <si>
    <t>10 Kw</t>
  </si>
  <si>
    <t>tension</t>
  </si>
  <si>
    <t>velocidad sincrona</t>
  </si>
  <si>
    <t>frequencia</t>
  </si>
  <si>
    <t>numero de fases</t>
  </si>
  <si>
    <t>Rotor jaula de ardilla  simple</t>
  </si>
  <si>
    <t>eje: horizontal</t>
  </si>
  <si>
    <t>aislamiento: stator=E, rotor=B</t>
  </si>
  <si>
    <t>pares de polos:2, # de polos=4</t>
  </si>
  <si>
    <t>rendimiento supuesto</t>
  </si>
  <si>
    <t>tension por fase</t>
  </si>
  <si>
    <t>corriente por fase</t>
  </si>
  <si>
    <t>Potencia util KW</t>
  </si>
  <si>
    <t xml:space="preserve"> </t>
  </si>
  <si>
    <t>ESTATOR (valores provisionales)</t>
  </si>
  <si>
    <t>a. valores provisionales</t>
  </si>
  <si>
    <t>2.07.04 b</t>
  </si>
  <si>
    <t>Referencia</t>
  </si>
  <si>
    <t>2.07.02 a</t>
  </si>
  <si>
    <t>2.0703 a</t>
  </si>
  <si>
    <t>Ranuras por polo y fase</t>
  </si>
  <si>
    <t>Diametro cm</t>
  </si>
  <si>
    <t>Induccion teorica tesla</t>
  </si>
  <si>
    <t>Carga lineal especifica Amp conduc/cm</t>
  </si>
  <si>
    <t>Numero de ranuras</t>
  </si>
  <si>
    <t>Devanado: doble capa, paso igual a 2</t>
  </si>
  <si>
    <t>factor de distribucion</t>
  </si>
  <si>
    <t>Factor de acortamiento</t>
  </si>
  <si>
    <t>Factor de bobinado</t>
  </si>
  <si>
    <t>Constante de la maquina</t>
  </si>
  <si>
    <t>2.07.01 a</t>
  </si>
  <si>
    <t>Potencia aparente en bornes</t>
  </si>
  <si>
    <t>Par ficticio en bornes</t>
  </si>
  <si>
    <t>Volumen prismatico</t>
  </si>
  <si>
    <t>2.07.01 b</t>
  </si>
  <si>
    <t>Longitud total geometrica de la armadura</t>
  </si>
  <si>
    <t>factor de potencia supuesto</t>
  </si>
  <si>
    <t>dm</t>
  </si>
  <si>
    <t>Valores adoptados del inducido</t>
  </si>
  <si>
    <t>Diametro del entrehierro</t>
  </si>
  <si>
    <t>Longitud total</t>
  </si>
  <si>
    <t>mm</t>
  </si>
  <si>
    <t>Longitud bruta del hierro</t>
  </si>
  <si>
    <t>Longitud neta del hierro</t>
  </si>
  <si>
    <t>Paso polar</t>
  </si>
  <si>
    <t>Velocidad periferica</t>
  </si>
  <si>
    <t>1.04.17 d</t>
  </si>
  <si>
    <t>m/s</t>
  </si>
  <si>
    <t>Deslizamiento supuesto</t>
  </si>
  <si>
    <t>%</t>
  </si>
  <si>
    <t>Velocidad en carga supuesta</t>
  </si>
  <si>
    <t>rpm</t>
  </si>
  <si>
    <t>c) Numero de conductores y flujo en el entrehierro</t>
  </si>
  <si>
    <t>Conductores por ranura (60 Hz)</t>
  </si>
  <si>
    <t>2.01.11 f y g</t>
  </si>
  <si>
    <t>Conductores por ranura (60 Hz) final</t>
  </si>
  <si>
    <t>Conductores totales</t>
  </si>
  <si>
    <t>cond/ran</t>
  </si>
  <si>
    <t>Induccion teorica definitiva</t>
  </si>
  <si>
    <t>tesla</t>
  </si>
  <si>
    <t>A cond/cm</t>
  </si>
  <si>
    <t xml:space="preserve">Flujo teorico senoidal equivalente, para fem=tension </t>
  </si>
  <si>
    <t>Wb</t>
  </si>
  <si>
    <t>1.04.08 b</t>
  </si>
  <si>
    <t>Carga lineal especifica definitiva</t>
  </si>
  <si>
    <t>d) Dimensiones de los conductores y ranuras (provisionales)</t>
  </si>
  <si>
    <t>bobina para velocidad periferica</t>
  </si>
  <si>
    <t>q1*delta1/deltateta1 admisible en las cabezas de</t>
  </si>
  <si>
    <t>2.04.19 a</t>
  </si>
  <si>
    <t>ac*A/(cm</t>
  </si>
  <si>
    <t>Incremento de temp adm en la cabeza de bobina aisl E</t>
  </si>
  <si>
    <t>q1*delta1 admisible</t>
  </si>
  <si>
    <t>Densidad de corriente admisible</t>
  </si>
  <si>
    <t>A/mm2</t>
  </si>
  <si>
    <t>Seccion del conductor por fase</t>
  </si>
  <si>
    <t>mm2</t>
  </si>
  <si>
    <t>Induccion teo apa max en dientes, para tension U1</t>
  </si>
  <si>
    <t>Factor de correccion lineal para los dientes</t>
  </si>
  <si>
    <t>paso de ranura en el entrehierro</t>
  </si>
  <si>
    <t>Grueso del diente en el entrehierro</t>
  </si>
  <si>
    <t>Anchura de la ranura</t>
  </si>
  <si>
    <t>Aislamiento de barras</t>
  </si>
  <si>
    <t>Incremento diametral del espesor</t>
  </si>
  <si>
    <t>Grosor del manguito de ranura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</si>
</sst>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42" workbookViewId="0">
      <selection activeCell="A72" sqref="A72"/>
    </sheetView>
  </sheetViews>
  <sheetFormatPr defaultRowHeight="14.4" x14ac:dyDescent="0.3"/>
  <cols>
    <col min="1" max="1" width="43.6640625" customWidth="1"/>
    <col min="3" max="3" width="10.5546875" bestFit="1" customWidth="1"/>
    <col min="6" max="6" width="30.5546875" customWidth="1"/>
    <col min="7" max="7" width="44.21875" customWidth="1"/>
  </cols>
  <sheetData>
    <row r="1" spans="1:7" ht="23.4" x14ac:dyDescent="0.45">
      <c r="A1" s="1" t="s">
        <v>0</v>
      </c>
      <c r="C1" s="2">
        <v>44886</v>
      </c>
    </row>
    <row r="2" spans="1:7" x14ac:dyDescent="0.3">
      <c r="C2" t="s">
        <v>19</v>
      </c>
      <c r="F2" t="s">
        <v>1</v>
      </c>
      <c r="G2" t="s">
        <v>2</v>
      </c>
    </row>
    <row r="5" spans="1:7" x14ac:dyDescent="0.3">
      <c r="A5" t="s">
        <v>14</v>
      </c>
      <c r="F5" s="3">
        <v>5</v>
      </c>
      <c r="G5" s="3">
        <v>10</v>
      </c>
    </row>
    <row r="6" spans="1:7" x14ac:dyDescent="0.3">
      <c r="A6" t="s">
        <v>3</v>
      </c>
      <c r="F6">
        <v>220</v>
      </c>
      <c r="G6">
        <v>220</v>
      </c>
    </row>
    <row r="7" spans="1:7" x14ac:dyDescent="0.3">
      <c r="A7" t="s">
        <v>4</v>
      </c>
      <c r="F7">
        <v>1800</v>
      </c>
      <c r="G7">
        <v>1800</v>
      </c>
    </row>
    <row r="8" spans="1:7" x14ac:dyDescent="0.3">
      <c r="A8" t="s">
        <v>5</v>
      </c>
      <c r="F8">
        <v>60</v>
      </c>
      <c r="G8">
        <v>60</v>
      </c>
    </row>
    <row r="9" spans="1:7" x14ac:dyDescent="0.3">
      <c r="A9" t="s">
        <v>6</v>
      </c>
      <c r="F9">
        <v>3</v>
      </c>
      <c r="G9">
        <v>3</v>
      </c>
    </row>
    <row r="10" spans="1:7" x14ac:dyDescent="0.3">
      <c r="A10" t="s">
        <v>7</v>
      </c>
    </row>
    <row r="11" spans="1:7" x14ac:dyDescent="0.3">
      <c r="A11" t="s">
        <v>8</v>
      </c>
    </row>
    <row r="12" spans="1:7" x14ac:dyDescent="0.3">
      <c r="A12" t="s">
        <v>9</v>
      </c>
    </row>
    <row r="13" spans="1:7" x14ac:dyDescent="0.3">
      <c r="A13" t="s">
        <v>10</v>
      </c>
      <c r="F13">
        <f>60*F8/F7</f>
        <v>2</v>
      </c>
      <c r="G13">
        <f>60*G8/G7</f>
        <v>2</v>
      </c>
    </row>
    <row r="14" spans="1:7" x14ac:dyDescent="0.3">
      <c r="A14" t="s">
        <v>11</v>
      </c>
      <c r="F14">
        <v>0.9</v>
      </c>
      <c r="G14">
        <v>0.9</v>
      </c>
    </row>
    <row r="15" spans="1:7" x14ac:dyDescent="0.3">
      <c r="A15" t="s">
        <v>38</v>
      </c>
      <c r="F15">
        <v>0.89</v>
      </c>
      <c r="G15">
        <v>0.89</v>
      </c>
    </row>
    <row r="16" spans="1:7" x14ac:dyDescent="0.3">
      <c r="A16" t="s">
        <v>12</v>
      </c>
      <c r="F16">
        <f>F6/1.7321</f>
        <v>127.01345187922176</v>
      </c>
      <c r="G16">
        <f>G6/1.7321</f>
        <v>127.01345187922176</v>
      </c>
    </row>
    <row r="17" spans="1:8" x14ac:dyDescent="0.3">
      <c r="A17" t="s">
        <v>13</v>
      </c>
      <c r="F17">
        <f>F5*1000/(F9*F16*F14*F15)</f>
        <v>16.381984640411602</v>
      </c>
      <c r="G17">
        <f>G5*1000/(G9*G16*G14*G15)</f>
        <v>32.763969280823204</v>
      </c>
    </row>
    <row r="18" spans="1:8" x14ac:dyDescent="0.3">
      <c r="A18" t="s">
        <v>50</v>
      </c>
      <c r="B18" t="s">
        <v>51</v>
      </c>
      <c r="F18">
        <v>1.4</v>
      </c>
      <c r="G18">
        <v>1.4</v>
      </c>
    </row>
    <row r="19" spans="1:8" x14ac:dyDescent="0.3">
      <c r="A19" t="s">
        <v>52</v>
      </c>
      <c r="B19" t="s">
        <v>53</v>
      </c>
      <c r="F19">
        <f>-F18*F7/100+F7</f>
        <v>1774.8</v>
      </c>
      <c r="G19">
        <f>-G18*G7/100+G7</f>
        <v>1774.8</v>
      </c>
    </row>
    <row r="20" spans="1:8" x14ac:dyDescent="0.3">
      <c r="A20" t="s">
        <v>16</v>
      </c>
      <c r="H20" t="s">
        <v>15</v>
      </c>
    </row>
    <row r="21" spans="1:8" x14ac:dyDescent="0.3">
      <c r="A21" t="s">
        <v>17</v>
      </c>
    </row>
    <row r="22" spans="1:8" x14ac:dyDescent="0.3">
      <c r="A22" t="s">
        <v>23</v>
      </c>
      <c r="C22" t="s">
        <v>18</v>
      </c>
      <c r="F22">
        <v>11</v>
      </c>
      <c r="G22">
        <v>13</v>
      </c>
    </row>
    <row r="23" spans="1:8" x14ac:dyDescent="0.3">
      <c r="A23" t="s">
        <v>24</v>
      </c>
      <c r="C23" t="s">
        <v>20</v>
      </c>
      <c r="F23">
        <v>0.81</v>
      </c>
      <c r="G23">
        <v>0.8</v>
      </c>
    </row>
    <row r="24" spans="1:8" x14ac:dyDescent="0.3">
      <c r="A24" t="s">
        <v>25</v>
      </c>
      <c r="C24" t="s">
        <v>21</v>
      </c>
      <c r="F24">
        <v>167</v>
      </c>
      <c r="G24">
        <v>195</v>
      </c>
    </row>
    <row r="25" spans="1:8" x14ac:dyDescent="0.3">
      <c r="A25" t="s">
        <v>22</v>
      </c>
      <c r="F25">
        <v>2</v>
      </c>
      <c r="G25">
        <v>2</v>
      </c>
    </row>
    <row r="26" spans="1:8" x14ac:dyDescent="0.3">
      <c r="A26" t="s">
        <v>26</v>
      </c>
      <c r="F26">
        <v>24</v>
      </c>
      <c r="G26">
        <v>24</v>
      </c>
    </row>
    <row r="27" spans="1:8" x14ac:dyDescent="0.3">
      <c r="A27" t="s">
        <v>27</v>
      </c>
    </row>
    <row r="29" spans="1:8" x14ac:dyDescent="0.3">
      <c r="A29" t="s">
        <v>28</v>
      </c>
      <c r="F29">
        <v>0.96599999999999997</v>
      </c>
      <c r="G29">
        <v>0.96599999999999997</v>
      </c>
    </row>
    <row r="30" spans="1:8" x14ac:dyDescent="0.3">
      <c r="A30" t="s">
        <v>29</v>
      </c>
      <c r="F30">
        <v>1</v>
      </c>
      <c r="G30">
        <v>1</v>
      </c>
    </row>
    <row r="31" spans="1:8" x14ac:dyDescent="0.3">
      <c r="A31" t="s">
        <v>30</v>
      </c>
      <c r="F31">
        <f>F29*F30</f>
        <v>0.96599999999999997</v>
      </c>
      <c r="G31">
        <f>G29*G30</f>
        <v>0.96599999999999997</v>
      </c>
    </row>
    <row r="32" spans="1:8" x14ac:dyDescent="0.3">
      <c r="A32" t="s">
        <v>31</v>
      </c>
      <c r="C32" t="s">
        <v>32</v>
      </c>
      <c r="F32">
        <f>1.165*F31*F24*F23/100</f>
        <v>1.522315053</v>
      </c>
      <c r="G32">
        <f>1.165*G31*G24*G23/100</f>
        <v>1.7556083999999998</v>
      </c>
    </row>
    <row r="33" spans="1:7" x14ac:dyDescent="0.3">
      <c r="A33" t="s">
        <v>33</v>
      </c>
      <c r="F33">
        <f>F5/(F14*F15)</f>
        <v>6.2421972534332077</v>
      </c>
      <c r="G33">
        <f>G5/(G14*G15)</f>
        <v>12.484394506866415</v>
      </c>
    </row>
    <row r="34" spans="1:7" x14ac:dyDescent="0.3">
      <c r="A34" t="s">
        <v>34</v>
      </c>
      <c r="C34" t="s">
        <v>36</v>
      </c>
      <c r="F34">
        <f>F5*1000/(F7*0.746)</f>
        <v>3.723562704795949</v>
      </c>
      <c r="G34">
        <f>G5*1000/(G7*0.746)</f>
        <v>7.4471254095918979</v>
      </c>
    </row>
    <row r="35" spans="1:7" x14ac:dyDescent="0.3">
      <c r="A35" t="s">
        <v>35</v>
      </c>
      <c r="C35" t="s">
        <v>32</v>
      </c>
      <c r="F35">
        <f>F34/F32</f>
        <v>2.4459869180548326</v>
      </c>
      <c r="G35">
        <f>G34/G32</f>
        <v>4.2419057744266313</v>
      </c>
    </row>
    <row r="36" spans="1:7" x14ac:dyDescent="0.3">
      <c r="A36" t="s">
        <v>37</v>
      </c>
      <c r="B36" t="s">
        <v>39</v>
      </c>
      <c r="F36">
        <f>F35*100/(F22*F22)</f>
        <v>2.0214767917808536</v>
      </c>
      <c r="G36">
        <f>G35*100/(G22*G22)</f>
        <v>2.5100034168204921</v>
      </c>
    </row>
    <row r="37" spans="1:7" x14ac:dyDescent="0.3">
      <c r="A37" s="4" t="s">
        <v>40</v>
      </c>
    </row>
    <row r="43" spans="1:7" x14ac:dyDescent="0.3">
      <c r="A43" t="s">
        <v>41</v>
      </c>
      <c r="B43" t="s">
        <v>43</v>
      </c>
      <c r="F43">
        <v>110</v>
      </c>
      <c r="G43">
        <v>130</v>
      </c>
    </row>
    <row r="44" spans="1:7" x14ac:dyDescent="0.3">
      <c r="A44" t="s">
        <v>42</v>
      </c>
      <c r="B44" t="s">
        <v>43</v>
      </c>
      <c r="F44">
        <v>200</v>
      </c>
      <c r="G44">
        <v>251</v>
      </c>
    </row>
    <row r="45" spans="1:7" x14ac:dyDescent="0.3">
      <c r="A45" t="s">
        <v>44</v>
      </c>
      <c r="B45" t="s">
        <v>43</v>
      </c>
      <c r="F45">
        <v>200</v>
      </c>
      <c r="G45">
        <v>251</v>
      </c>
    </row>
    <row r="46" spans="1:7" x14ac:dyDescent="0.3">
      <c r="A46" t="s">
        <v>45</v>
      </c>
      <c r="B46" t="s">
        <v>43</v>
      </c>
      <c r="C46" t="s">
        <v>48</v>
      </c>
      <c r="F46">
        <v>180</v>
      </c>
      <c r="G46">
        <v>226</v>
      </c>
    </row>
    <row r="47" spans="1:7" x14ac:dyDescent="0.3">
      <c r="A47" t="s">
        <v>46</v>
      </c>
      <c r="B47" t="s">
        <v>43</v>
      </c>
      <c r="F47">
        <v>86.35</v>
      </c>
      <c r="G47">
        <v>102</v>
      </c>
    </row>
    <row r="48" spans="1:7" x14ac:dyDescent="0.3">
      <c r="A48" t="s">
        <v>47</v>
      </c>
      <c r="B48" t="s">
        <v>49</v>
      </c>
      <c r="F48">
        <f>3.14*F43*F19/60000</f>
        <v>10.216932</v>
      </c>
      <c r="G48">
        <f>3.14*G43*G19/60000</f>
        <v>12.074555999999999</v>
      </c>
    </row>
    <row r="49" spans="1:8" x14ac:dyDescent="0.3">
      <c r="A49" s="4" t="s">
        <v>54</v>
      </c>
    </row>
    <row r="50" spans="1:8" x14ac:dyDescent="0.3">
      <c r="A50" t="s">
        <v>55</v>
      </c>
      <c r="C50" t="s">
        <v>56</v>
      </c>
      <c r="F50">
        <f>37.5*F6/(1.73*F31*F25*11*20*F23)</f>
        <v>13.851379353599341</v>
      </c>
      <c r="G50">
        <f>37.5*G6/(1.73*G31*G25*11*20*G23)</f>
        <v>14.024521595519333</v>
      </c>
    </row>
    <row r="51" spans="1:8" x14ac:dyDescent="0.3">
      <c r="A51" t="s">
        <v>57</v>
      </c>
      <c r="B51" t="s">
        <v>59</v>
      </c>
      <c r="F51">
        <v>14</v>
      </c>
      <c r="G51">
        <v>14</v>
      </c>
      <c r="H51" t="s">
        <v>15</v>
      </c>
    </row>
    <row r="52" spans="1:8" x14ac:dyDescent="0.3">
      <c r="A52" t="s">
        <v>58</v>
      </c>
      <c r="F52">
        <f>F51*F26</f>
        <v>336</v>
      </c>
      <c r="G52">
        <f>G51*G26</f>
        <v>336</v>
      </c>
    </row>
    <row r="53" spans="1:8" x14ac:dyDescent="0.3">
      <c r="A53" t="s">
        <v>60</v>
      </c>
      <c r="B53" t="s">
        <v>61</v>
      </c>
      <c r="F53">
        <f>F23*F50/F51</f>
        <v>0.80140123402967622</v>
      </c>
      <c r="G53">
        <f>G23*G50/G51</f>
        <v>0.80140123402967622</v>
      </c>
    </row>
    <row r="54" spans="1:8" x14ac:dyDescent="0.3">
      <c r="A54" t="s">
        <v>66</v>
      </c>
      <c r="B54" t="s">
        <v>62</v>
      </c>
      <c r="F54">
        <f>F52*F17/(3.14*F43*0.1)</f>
        <v>159.36151821593216</v>
      </c>
      <c r="G54">
        <f>G52*G17/(3.14*G43*0.1)</f>
        <v>269.68872313465448</v>
      </c>
      <c r="H54" t="s">
        <v>15</v>
      </c>
    </row>
    <row r="55" spans="1:8" x14ac:dyDescent="0.3">
      <c r="A55" t="s">
        <v>63</v>
      </c>
      <c r="B55" t="s">
        <v>64</v>
      </c>
      <c r="C55" t="s">
        <v>65</v>
      </c>
      <c r="F55">
        <f>2*F47*0.001*F44*0.001*F53/3.14</f>
        <v>8.8154135743264382E-3</v>
      </c>
      <c r="G55">
        <f>2*G47*0.001*G44*0.001*G53/3.14</f>
        <v>1.3068455027788388E-2</v>
      </c>
      <c r="H55" t="s">
        <v>15</v>
      </c>
    </row>
    <row r="57" spans="1:8" x14ac:dyDescent="0.3">
      <c r="A57" t="s">
        <v>67</v>
      </c>
    </row>
    <row r="59" spans="1:8" x14ac:dyDescent="0.3">
      <c r="A59" t="s">
        <v>69</v>
      </c>
    </row>
    <row r="60" spans="1:8" x14ac:dyDescent="0.3">
      <c r="A60" t="s">
        <v>68</v>
      </c>
      <c r="B60" t="s">
        <v>71</v>
      </c>
      <c r="C60" t="s">
        <v>70</v>
      </c>
      <c r="F60">
        <v>17</v>
      </c>
      <c r="G60">
        <v>18</v>
      </c>
    </row>
    <row r="61" spans="1:8" x14ac:dyDescent="0.3">
      <c r="A61" t="s">
        <v>72</v>
      </c>
      <c r="F61">
        <v>50</v>
      </c>
      <c r="G61">
        <v>50</v>
      </c>
    </row>
    <row r="62" spans="1:8" x14ac:dyDescent="0.3">
      <c r="A62" t="s">
        <v>73</v>
      </c>
      <c r="F62">
        <f>F60*F61</f>
        <v>850</v>
      </c>
      <c r="G62">
        <f>G60*G61</f>
        <v>900</v>
      </c>
    </row>
    <row r="63" spans="1:8" x14ac:dyDescent="0.3">
      <c r="A63" t="s">
        <v>74</v>
      </c>
      <c r="B63" t="s">
        <v>75</v>
      </c>
      <c r="F63">
        <f>F62/F54</f>
        <v>5.3337845266274657</v>
      </c>
      <c r="G63">
        <f>G62/G54</f>
        <v>3.337180693130553</v>
      </c>
    </row>
    <row r="64" spans="1:8" x14ac:dyDescent="0.3">
      <c r="A64" t="s">
        <v>76</v>
      </c>
      <c r="B64" t="s">
        <v>77</v>
      </c>
      <c r="F64">
        <f>F17/F63</f>
        <v>3.0713622866894994</v>
      </c>
      <c r="G64">
        <f>G17/G63</f>
        <v>9.8178589335202808</v>
      </c>
      <c r="H64" t="s">
        <v>15</v>
      </c>
    </row>
    <row r="65" spans="1:7" x14ac:dyDescent="0.3">
      <c r="A65" t="s">
        <v>78</v>
      </c>
      <c r="B65" t="s">
        <v>61</v>
      </c>
      <c r="F65">
        <v>2</v>
      </c>
      <c r="G65">
        <v>2</v>
      </c>
    </row>
    <row r="66" spans="1:7" x14ac:dyDescent="0.3">
      <c r="A66" t="s">
        <v>79</v>
      </c>
      <c r="F66">
        <v>1.1100000000000001</v>
      </c>
      <c r="G66">
        <v>1.1100000000000001</v>
      </c>
    </row>
    <row r="67" spans="1:7" x14ac:dyDescent="0.3">
      <c r="A67" t="s">
        <v>80</v>
      </c>
      <c r="B67" t="s">
        <v>43</v>
      </c>
      <c r="F67">
        <f>3.14*F43/F26</f>
        <v>14.391666666666667</v>
      </c>
      <c r="G67">
        <f>3.14*G43/G26</f>
        <v>17.008333333333333</v>
      </c>
    </row>
    <row r="68" spans="1:7" x14ac:dyDescent="0.3">
      <c r="A68" t="s">
        <v>81</v>
      </c>
      <c r="B68" t="s">
        <v>43</v>
      </c>
      <c r="F68">
        <f>F66*F67*F53/F65</f>
        <v>6.4010921816577859</v>
      </c>
      <c r="G68">
        <f>G66*G67*G53/G65</f>
        <v>7.5649271237773839</v>
      </c>
    </row>
    <row r="69" spans="1:7" x14ac:dyDescent="0.3">
      <c r="A69" t="s">
        <v>82</v>
      </c>
      <c r="B69" t="s">
        <v>43</v>
      </c>
      <c r="F69">
        <f>F67-F68</f>
        <v>7.9905744850088816</v>
      </c>
      <c r="G69">
        <f>G67-G68</f>
        <v>9.443406209555949</v>
      </c>
    </row>
    <row r="70" spans="1:7" x14ac:dyDescent="0.3">
      <c r="A70" t="s">
        <v>83</v>
      </c>
      <c r="F70" t="s">
        <v>15</v>
      </c>
    </row>
    <row r="71" spans="1:7" x14ac:dyDescent="0.3">
      <c r="A71" t="s">
        <v>84</v>
      </c>
    </row>
    <row r="72" spans="1:7" x14ac:dyDescent="0.3">
      <c r="A72" t="s">
        <v>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james-bravo@outlook.com</dc:creator>
  <cp:lastModifiedBy>james-bravo@outlook.com</cp:lastModifiedBy>
  <dcterms:created xsi:type="dcterms:W3CDTF">2022-11-21T15:35:31Z</dcterms:created>
  <dcterms:modified xsi:type="dcterms:W3CDTF">2022-11-23T16:03:00Z</dcterms:modified>
</cp:coreProperties>
</file>